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2" sheetId="2" r:id="rId1"/>
    <sheet name="Sheet3" sheetId="3" r:id="rId2"/>
  </sheets>
  <definedNames>
    <definedName name="_xlnm.Print_Area" localSheetId="0">Sheet2!$A$1:$L$34</definedName>
  </definedNames>
  <calcPr calcId="152511"/>
</workbook>
</file>

<file path=xl/calcChain.xml><?xml version="1.0" encoding="utf-8"?>
<calcChain xmlns="http://schemas.openxmlformats.org/spreadsheetml/2006/main">
  <c r="C13" i="2" l="1"/>
  <c r="C4" i="2"/>
  <c r="C24" i="2"/>
  <c r="C16" i="2"/>
  <c r="C15" i="2"/>
  <c r="C14" i="2"/>
  <c r="C12" i="2"/>
  <c r="C9" i="2"/>
  <c r="C21" i="2" s="1"/>
  <c r="C30" i="2" l="1"/>
  <c r="G30" i="2" s="1"/>
  <c r="C20" i="2"/>
  <c r="C28" i="2" s="1"/>
  <c r="G28" i="2" s="1"/>
  <c r="C31" i="2"/>
  <c r="G31" i="2" s="1"/>
  <c r="C32" i="2"/>
  <c r="G32" i="2" s="1"/>
  <c r="C33" i="2"/>
  <c r="G33" i="2" s="1"/>
  <c r="C29" i="2" l="1"/>
  <c r="G29" i="2" s="1"/>
  <c r="G34" i="2" s="1"/>
</calcChain>
</file>

<file path=xl/comments1.xml><?xml version="1.0" encoding="utf-8"?>
<comments xmlns="http://schemas.openxmlformats.org/spreadsheetml/2006/main">
  <authors>
    <author>Author</author>
  </authors>
  <commentList>
    <comment ref="A23" authorId="0" shapeId="0">
      <text>
        <r>
          <rPr>
            <sz val="10"/>
            <color indexed="81"/>
            <rFont val="B Nazanin"/>
            <charset val="178"/>
          </rPr>
          <t>در صورتی H/D&lt;1 باشد این مقدار تا X=H برابر -1-و برای بقیه بعد(D-H)</t>
        </r>
        <r>
          <rPr>
            <b/>
            <sz val="10"/>
            <color indexed="81"/>
            <rFont val="B Nazanin"/>
            <charset val="178"/>
          </rPr>
          <t xml:space="preserve">   -0.5     </t>
        </r>
        <r>
          <rPr>
            <sz val="10"/>
            <color indexed="81"/>
            <rFont val="B Nazanin"/>
            <charset val="178"/>
          </rPr>
          <t xml:space="preserve">
ودر صورتی H/D</t>
        </r>
        <r>
          <rPr>
            <sz val="10"/>
            <color indexed="81"/>
            <rFont val="Calibri"/>
            <family val="2"/>
          </rPr>
          <t>≥</t>
        </r>
        <r>
          <rPr>
            <sz val="10"/>
            <color indexed="81"/>
            <rFont val="B Nazanin"/>
            <charset val="178"/>
          </rPr>
          <t xml:space="preserve">1 باشد این مقدار ثابت و همواره -1- </t>
        </r>
      </text>
    </comment>
    <comment ref="A24" authorId="0" shapeId="0">
      <text>
        <r>
          <rPr>
            <sz val="10"/>
            <color indexed="81"/>
            <rFont val="B Nazanin"/>
            <charset val="178"/>
          </rPr>
          <t>در صورتی H/D&lt;1 باشد این مقدار برابر -0.5-
ودر صورتی H/D</t>
        </r>
        <r>
          <rPr>
            <sz val="10"/>
            <color indexed="81"/>
            <rFont val="Calibri"/>
            <family val="2"/>
          </rPr>
          <t>≥</t>
        </r>
        <r>
          <rPr>
            <sz val="10"/>
            <color indexed="81"/>
            <rFont val="B Nazanin"/>
            <charset val="178"/>
          </rPr>
          <t>1 باشد این مقدار برابر 0</t>
        </r>
      </text>
    </comment>
  </commentList>
</comments>
</file>

<file path=xl/sharedStrings.xml><?xml version="1.0" encoding="utf-8"?>
<sst xmlns="http://schemas.openxmlformats.org/spreadsheetml/2006/main" count="116" uniqueCount="106">
  <si>
    <t>Iw</t>
  </si>
  <si>
    <t>q</t>
  </si>
  <si>
    <t>cp</t>
  </si>
  <si>
    <t>H</t>
  </si>
  <si>
    <t>D</t>
  </si>
  <si>
    <t>W</t>
  </si>
  <si>
    <t>ce(0-12)</t>
  </si>
  <si>
    <t>ce(H)</t>
  </si>
  <si>
    <t>ce(H/2)</t>
  </si>
  <si>
    <t>بام تخت</t>
  </si>
  <si>
    <t>Cg</t>
  </si>
  <si>
    <t>P1=</t>
  </si>
  <si>
    <t>P2=</t>
  </si>
  <si>
    <t>P3=</t>
  </si>
  <si>
    <t>P4=</t>
  </si>
  <si>
    <t>P5=</t>
  </si>
  <si>
    <t>P6=</t>
  </si>
  <si>
    <t>F1=</t>
  </si>
  <si>
    <t>F2=</t>
  </si>
  <si>
    <t>F3=</t>
  </si>
  <si>
    <t>F4=</t>
  </si>
  <si>
    <t>F5=</t>
  </si>
  <si>
    <t>F6=</t>
  </si>
  <si>
    <t>H/D</t>
  </si>
  <si>
    <t>کرمان</t>
  </si>
  <si>
    <t>بام تخت(X&gt;H)</t>
  </si>
  <si>
    <t>ارتفاع ساختمان</t>
  </si>
  <si>
    <t>محاسبه CP</t>
  </si>
  <si>
    <t>محاسبه Ce</t>
  </si>
  <si>
    <t>P=Iw*ce*cp*cg*q</t>
  </si>
  <si>
    <t>F=P*A</t>
  </si>
  <si>
    <t>مکش بام تخت(X&lt;=H)</t>
  </si>
  <si>
    <t xml:space="preserve"> مکش بام تخت(X&gt;H)</t>
  </si>
  <si>
    <t>آبادان</t>
  </si>
  <si>
    <t>آباده</t>
  </si>
  <si>
    <t>آبعلی</t>
  </si>
  <si>
    <t>اراک</t>
  </si>
  <si>
    <t>اردبیل</t>
  </si>
  <si>
    <t>ارومیه</t>
  </si>
  <si>
    <t>آغاجاری</t>
  </si>
  <si>
    <t>اصفهان</t>
  </si>
  <si>
    <t>امیدیه</t>
  </si>
  <si>
    <t>اهواز</t>
  </si>
  <si>
    <t>ایرانشهر</t>
  </si>
  <si>
    <t>بابلسر</t>
  </si>
  <si>
    <t>بجنورد</t>
  </si>
  <si>
    <t>بم</t>
  </si>
  <si>
    <t>بندرانزلی</t>
  </si>
  <si>
    <t>بندرعباس</t>
  </si>
  <si>
    <t>بندر لنگه</t>
  </si>
  <si>
    <t>بوشهر</t>
  </si>
  <si>
    <t>بیرجند</t>
  </si>
  <si>
    <t>پارس آباد مغان</t>
  </si>
  <si>
    <t>تبریز</t>
  </si>
  <si>
    <t>تربیت حیدریه</t>
  </si>
  <si>
    <t>تهران</t>
  </si>
  <si>
    <t>جاسک</t>
  </si>
  <si>
    <t>جزیره سیری</t>
  </si>
  <si>
    <t>جزیره کیش</t>
  </si>
  <si>
    <t>چابهار</t>
  </si>
  <si>
    <t>خرم آباد</t>
  </si>
  <si>
    <t>خوی</t>
  </si>
  <si>
    <t>دزفول</t>
  </si>
  <si>
    <t>رامسر</t>
  </si>
  <si>
    <t>رشت</t>
  </si>
  <si>
    <t>زابل</t>
  </si>
  <si>
    <t>زاهدان</t>
  </si>
  <si>
    <t>زنجان</t>
  </si>
  <si>
    <t>سبزوار</t>
  </si>
  <si>
    <t>سرخس</t>
  </si>
  <si>
    <t>سقز</t>
  </si>
  <si>
    <t>سمنان</t>
  </si>
  <si>
    <t>سنندج</t>
  </si>
  <si>
    <t>شاهرود</t>
  </si>
  <si>
    <t>شهرکرد</t>
  </si>
  <si>
    <t>شیراز</t>
  </si>
  <si>
    <t>طبس</t>
  </si>
  <si>
    <t>فسا</t>
  </si>
  <si>
    <t>قاءم شهر</t>
  </si>
  <si>
    <t>قزوین</t>
  </si>
  <si>
    <t>قم</t>
  </si>
  <si>
    <t>کاشان</t>
  </si>
  <si>
    <t>کرمانشاه</t>
  </si>
  <si>
    <t>گرگان</t>
  </si>
  <si>
    <t>مراغه</t>
  </si>
  <si>
    <t>مشهد</t>
  </si>
  <si>
    <t>منجیل</t>
  </si>
  <si>
    <t>نوشهر</t>
  </si>
  <si>
    <t>همدان</t>
  </si>
  <si>
    <t>یزد</t>
  </si>
  <si>
    <t>شهر مورد نظر انتخاب کنید</t>
  </si>
  <si>
    <t>∑F=F1+F2+lF3l</t>
  </si>
  <si>
    <t>ضریب اهمیت</t>
  </si>
  <si>
    <t>فشار مبنای باد</t>
  </si>
  <si>
    <t>ضریب اثر جهشی</t>
  </si>
  <si>
    <t>وجه روبه باد</t>
  </si>
  <si>
    <t>‍‍‍‍وجه پشت به باد</t>
  </si>
  <si>
    <t>دیوار های جانبی</t>
  </si>
  <si>
    <t>فشار وجه روبه باد(H=12-H)</t>
  </si>
  <si>
    <t>فشار وجه روبه باد(H=0-12)</t>
  </si>
  <si>
    <t>مکش وجه پشت به باد</t>
  </si>
  <si>
    <t>مکش وجه دیوارهای جانبی</t>
  </si>
  <si>
    <t>بعد پلان در جهت باد</t>
  </si>
  <si>
    <t>بعد پلان در جهت عمودبر باد</t>
  </si>
  <si>
    <t>بام تخت(X=H)</t>
  </si>
  <si>
    <t>XNT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</si>
</sst>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indexed="81"/>
      <name val="B Nazanin"/>
      <charset val="178"/>
    </font>
    <font>
      <sz val="10"/>
      <color indexed="81"/>
      <name val="B Nazanin"/>
      <charset val="178"/>
    </font>
    <font>
      <sz val="10"/>
      <color indexed="8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8" borderId="0" xfId="0" applyFill="1" applyAlignment="1" applyProtection="1">
      <alignment horizontal="center" vertical="center"/>
      <protection locked="0"/>
    </xf>
    <xf numFmtId="0" fontId="0" fillId="8" borderId="0" xfId="0" applyFill="1" applyAlignment="1" applyProtection="1">
      <protection locked="0"/>
    </xf>
    <xf numFmtId="0" fontId="0" fillId="8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7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10" borderId="1" xfId="0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114302</xdr:colOff>
      <xdr:row>1</xdr:row>
      <xdr:rowOff>57149</xdr:rowOff>
    </xdr:from>
    <xdr:to>
      <xdr:col>11</xdr:col>
      <xdr:colOff>76200</xdr:colOff>
      <xdr:row>23</xdr:row>
      <xdr:rowOff>183385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7" y="247649"/>
          <a:ext cx="5095873" cy="4345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60"/>
  <sheetViews>
    <sheetView tabSelected="1" view="pageBreakPreview" topLeftCell="A11" zoomScale="90" zoomScaleNormal="90" zoomScaleSheetLayoutView="90" workbookViewId="0">
      <selection activeCell="O29" sqref="O29"/>
    </sheetView>
  </sheetViews>
  <sheetFormatPr defaultRowHeight="15" x14ac:dyDescent="0.25"/>
  <cols>
    <col min="1" max="1" width="20.85546875" style="6" bestFit="1" customWidth="1"/>
    <col min="2" max="3" width="9.140625" style="6"/>
    <col min="4" max="4" width="9.140625" style="4"/>
    <col min="5" max="5" width="8" style="4" customWidth="1"/>
    <col min="6" max="6" width="14.140625" style="4" customWidth="1"/>
    <col min="7" max="11" width="9.140625" style="4"/>
    <col min="12" max="12" width="6.28515625" style="4" customWidth="1"/>
    <col min="13" max="34" width="9.140625" style="4"/>
    <col min="35" max="35" width="11.28515625" style="4" bestFit="1" customWidth="1"/>
    <col min="36" max="16384" width="9.140625" style="4"/>
  </cols>
  <sheetData>
    <row r="1" spans="1:37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7" x14ac:dyDescent="0.25">
      <c r="A2" s="19" t="s">
        <v>90</v>
      </c>
      <c r="B2" s="19"/>
      <c r="C2" s="5" t="s">
        <v>24</v>
      </c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7" x14ac:dyDescent="0.25">
      <c r="A3" s="13" t="s">
        <v>92</v>
      </c>
      <c r="B3" s="9" t="s">
        <v>0</v>
      </c>
      <c r="C3" s="5">
        <v>1</v>
      </c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H3" s="4">
        <v>1</v>
      </c>
      <c r="AI3" s="4" t="s">
        <v>33</v>
      </c>
      <c r="AJ3" s="4">
        <v>90</v>
      </c>
      <c r="AK3" s="4">
        <v>0.496</v>
      </c>
    </row>
    <row r="4" spans="1:37" x14ac:dyDescent="0.25">
      <c r="A4" s="13" t="s">
        <v>93</v>
      </c>
      <c r="B4" s="9" t="s">
        <v>1</v>
      </c>
      <c r="C4" s="12">
        <f>VLOOKUP(C2,AI3:AK60,3,FALSE)</f>
        <v>1.036</v>
      </c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H4" s="4">
        <v>2</v>
      </c>
      <c r="AI4" s="4" t="s">
        <v>34</v>
      </c>
      <c r="AJ4" s="4">
        <v>100</v>
      </c>
      <c r="AK4" s="4">
        <v>0.61299999999999999</v>
      </c>
    </row>
    <row r="5" spans="1:37" x14ac:dyDescent="0.25">
      <c r="A5" s="13" t="s">
        <v>94</v>
      </c>
      <c r="B5" s="9" t="s">
        <v>10</v>
      </c>
      <c r="C5" s="5">
        <v>2</v>
      </c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H5" s="4">
        <v>3</v>
      </c>
      <c r="AI5" s="4" t="s">
        <v>35</v>
      </c>
      <c r="AJ5" s="4">
        <v>110</v>
      </c>
      <c r="AK5" s="4">
        <v>0.74099999999999999</v>
      </c>
    </row>
    <row r="6" spans="1:37" x14ac:dyDescent="0.25">
      <c r="A6" s="13" t="s">
        <v>26</v>
      </c>
      <c r="B6" s="9" t="s">
        <v>3</v>
      </c>
      <c r="C6" s="5">
        <v>32</v>
      </c>
      <c r="D6" s="2"/>
      <c r="E6" s="2"/>
      <c r="F6" s="2"/>
      <c r="G6" s="2"/>
      <c r="H6" s="2"/>
      <c r="I6" s="2"/>
      <c r="J6" s="2"/>
      <c r="K6" s="2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H6" s="4">
        <v>4</v>
      </c>
      <c r="AI6" s="4" t="s">
        <v>36</v>
      </c>
      <c r="AJ6" s="4">
        <v>90</v>
      </c>
      <c r="AK6" s="4">
        <v>0.496</v>
      </c>
    </row>
    <row r="7" spans="1:37" x14ac:dyDescent="0.25">
      <c r="A7" s="13" t="s">
        <v>102</v>
      </c>
      <c r="B7" s="9" t="s">
        <v>4</v>
      </c>
      <c r="C7" s="5">
        <v>15</v>
      </c>
      <c r="D7" s="2"/>
      <c r="E7" s="2"/>
      <c r="F7" s="2"/>
      <c r="G7" s="2"/>
      <c r="H7" s="2"/>
      <c r="I7" s="2"/>
      <c r="J7" s="2"/>
      <c r="K7" s="2"/>
      <c r="L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H7" s="4">
        <v>5</v>
      </c>
      <c r="AI7" s="4" t="s">
        <v>37</v>
      </c>
      <c r="AJ7" s="4">
        <v>130</v>
      </c>
      <c r="AK7" s="4">
        <v>1.036</v>
      </c>
    </row>
    <row r="8" spans="1:37" x14ac:dyDescent="0.25">
      <c r="A8" s="13" t="s">
        <v>103</v>
      </c>
      <c r="B8" s="9" t="s">
        <v>5</v>
      </c>
      <c r="C8" s="5">
        <v>20</v>
      </c>
      <c r="D8" s="2"/>
      <c r="E8" s="2"/>
      <c r="F8" s="2"/>
      <c r="G8" s="2"/>
      <c r="H8" s="2"/>
      <c r="I8" s="2"/>
      <c r="J8" s="2"/>
      <c r="K8" s="2"/>
      <c r="L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H8" s="4">
        <v>6</v>
      </c>
      <c r="AI8" s="4" t="s">
        <v>38</v>
      </c>
      <c r="AJ8" s="4">
        <v>90</v>
      </c>
      <c r="AK8" s="4">
        <v>0.496</v>
      </c>
    </row>
    <row r="9" spans="1:37" x14ac:dyDescent="0.25">
      <c r="A9" s="13"/>
      <c r="B9" s="9" t="s">
        <v>23</v>
      </c>
      <c r="C9" s="11">
        <f>ROUND(C6/C7,3)</f>
        <v>2.133</v>
      </c>
      <c r="D9" s="2"/>
      <c r="E9" s="2"/>
      <c r="F9" s="2"/>
      <c r="G9" s="2"/>
      <c r="H9" s="2"/>
      <c r="I9" s="2"/>
      <c r="J9" s="2"/>
      <c r="K9" s="2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H9" s="4">
        <v>7</v>
      </c>
      <c r="AI9" s="4" t="s">
        <v>39</v>
      </c>
      <c r="AJ9" s="4">
        <v>110</v>
      </c>
      <c r="AK9" s="4">
        <v>0.74099999999999999</v>
      </c>
    </row>
    <row r="10" spans="1:37" ht="15.75" thickBot="1" x14ac:dyDescent="0.3">
      <c r="A10" s="1"/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H10" s="4">
        <v>8</v>
      </c>
      <c r="AI10" s="4" t="s">
        <v>40</v>
      </c>
      <c r="AJ10" s="4">
        <v>110</v>
      </c>
      <c r="AK10" s="4">
        <v>0.74099999999999999</v>
      </c>
    </row>
    <row r="11" spans="1:37" x14ac:dyDescent="0.25">
      <c r="A11" s="17" t="s">
        <v>28</v>
      </c>
      <c r="B11" s="20"/>
      <c r="C11" s="18"/>
      <c r="D11" s="2"/>
      <c r="E11" s="2"/>
      <c r="F11" s="2"/>
      <c r="G11" s="2"/>
      <c r="H11" s="2"/>
      <c r="I11" s="2"/>
      <c r="J11" s="2"/>
      <c r="K11" s="2"/>
      <c r="L11" s="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H11" s="4">
        <v>9</v>
      </c>
      <c r="AI11" s="4" t="s">
        <v>41</v>
      </c>
      <c r="AJ11" s="4">
        <v>110</v>
      </c>
      <c r="AK11" s="4">
        <v>0.74099999999999999</v>
      </c>
    </row>
    <row r="12" spans="1:37" x14ac:dyDescent="0.25">
      <c r="A12" s="21" t="s">
        <v>95</v>
      </c>
      <c r="B12" s="9" t="s">
        <v>6</v>
      </c>
      <c r="C12" s="7">
        <f>0.7</f>
        <v>0.7</v>
      </c>
      <c r="D12" s="2"/>
      <c r="E12" s="2"/>
      <c r="F12" s="2"/>
      <c r="G12" s="2"/>
      <c r="H12" s="2"/>
      <c r="I12" s="2"/>
      <c r="J12" s="2"/>
      <c r="K12" s="2"/>
      <c r="L12" s="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H12" s="4">
        <v>10</v>
      </c>
      <c r="AI12" s="4" t="s">
        <v>42</v>
      </c>
      <c r="AJ12" s="4">
        <v>110</v>
      </c>
      <c r="AK12" s="4">
        <v>0.74099999999999999</v>
      </c>
    </row>
    <row r="13" spans="1:37" x14ac:dyDescent="0.25">
      <c r="A13" s="21"/>
      <c r="B13" s="9" t="s">
        <v>7</v>
      </c>
      <c r="C13" s="7">
        <f>ROUND(IF(C6&lt;12,0,(0.7*(C6/12)^0.3)),3)</f>
        <v>0.93899999999999995</v>
      </c>
      <c r="D13" s="2"/>
      <c r="E13" s="2"/>
      <c r="F13" s="2"/>
      <c r="G13" s="2"/>
      <c r="H13" s="2"/>
      <c r="I13" s="2"/>
      <c r="J13" s="2"/>
      <c r="K13" s="2"/>
      <c r="L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H13" s="4">
        <v>11</v>
      </c>
      <c r="AI13" s="4" t="s">
        <v>43</v>
      </c>
      <c r="AJ13" s="4">
        <v>110</v>
      </c>
      <c r="AK13" s="4">
        <v>0.74099999999999999</v>
      </c>
    </row>
    <row r="14" spans="1:37" x14ac:dyDescent="0.25">
      <c r="A14" s="13" t="s">
        <v>96</v>
      </c>
      <c r="B14" s="9" t="s">
        <v>8</v>
      </c>
      <c r="C14" s="7">
        <f>ROUND(MAX(0.7,0.7*(C6/24)^0.3),3)</f>
        <v>0.76300000000000001</v>
      </c>
      <c r="D14" s="2"/>
      <c r="E14" s="2"/>
      <c r="F14" s="2"/>
      <c r="G14" s="2"/>
      <c r="H14" s="2"/>
      <c r="I14" s="2"/>
      <c r="J14" s="2"/>
      <c r="K14" s="2"/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H14" s="4">
        <v>12</v>
      </c>
      <c r="AI14" s="4" t="s">
        <v>44</v>
      </c>
      <c r="AJ14" s="4">
        <v>100</v>
      </c>
      <c r="AK14" s="4">
        <v>0.61299999999999999</v>
      </c>
    </row>
    <row r="15" spans="1:37" x14ac:dyDescent="0.25">
      <c r="A15" s="13" t="s">
        <v>97</v>
      </c>
      <c r="B15" s="9" t="s">
        <v>7</v>
      </c>
      <c r="C15" s="7">
        <f>ROUND(0.7*(C6/12)^0.3,3)</f>
        <v>0.93899999999999995</v>
      </c>
      <c r="D15" s="2"/>
      <c r="E15" s="2"/>
      <c r="F15" s="2"/>
      <c r="G15" s="2"/>
      <c r="H15" s="2"/>
      <c r="I15" s="2"/>
      <c r="J15" s="2"/>
      <c r="K15" s="2"/>
      <c r="L15" s="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H15" s="4">
        <v>13</v>
      </c>
      <c r="AI15" s="4" t="s">
        <v>45</v>
      </c>
      <c r="AJ15" s="4">
        <v>130</v>
      </c>
      <c r="AK15" s="4">
        <v>1.036</v>
      </c>
    </row>
    <row r="16" spans="1:37" ht="15.75" thickBot="1" x14ac:dyDescent="0.3">
      <c r="A16" s="14" t="s">
        <v>9</v>
      </c>
      <c r="B16" s="15" t="s">
        <v>7</v>
      </c>
      <c r="C16" s="8">
        <f>ROUND(0.7*(C6/12)^0.3,3)</f>
        <v>0.93899999999999995</v>
      </c>
      <c r="D16" s="2"/>
      <c r="E16" s="2"/>
      <c r="F16" s="2"/>
      <c r="G16" s="2"/>
      <c r="H16" s="2"/>
      <c r="I16" s="2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H16" s="4">
        <v>14</v>
      </c>
      <c r="AI16" s="4" t="s">
        <v>46</v>
      </c>
      <c r="AJ16" s="4">
        <v>110</v>
      </c>
      <c r="AK16" s="4">
        <v>0.74099999999999999</v>
      </c>
    </row>
    <row r="17" spans="1:37" x14ac:dyDescent="0.25">
      <c r="A17" s="1"/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H17" s="4">
        <v>15</v>
      </c>
      <c r="AI17" s="4" t="s">
        <v>47</v>
      </c>
      <c r="AJ17" s="4">
        <v>110</v>
      </c>
      <c r="AK17" s="4">
        <v>0.74099999999999999</v>
      </c>
    </row>
    <row r="18" spans="1:37" ht="15.75" thickBot="1" x14ac:dyDescent="0.3">
      <c r="A18" s="1"/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H18" s="4">
        <v>16</v>
      </c>
      <c r="AI18" s="4" t="s">
        <v>48</v>
      </c>
      <c r="AJ18" s="4">
        <v>100</v>
      </c>
      <c r="AK18" s="4">
        <v>0.61299999999999999</v>
      </c>
    </row>
    <row r="19" spans="1:37" x14ac:dyDescent="0.25">
      <c r="A19" s="17" t="s">
        <v>27</v>
      </c>
      <c r="B19" s="20"/>
      <c r="C19" s="18"/>
      <c r="D19" s="2"/>
      <c r="E19" s="2"/>
      <c r="F19" s="2"/>
      <c r="G19" s="2"/>
      <c r="H19" s="2"/>
      <c r="I19" s="2"/>
      <c r="J19" s="2"/>
      <c r="K19" s="2"/>
      <c r="L19" s="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H19" s="4">
        <v>17</v>
      </c>
      <c r="AI19" s="4" t="s">
        <v>49</v>
      </c>
      <c r="AJ19" s="4">
        <v>90</v>
      </c>
      <c r="AK19" s="4">
        <v>0.496</v>
      </c>
    </row>
    <row r="20" spans="1:37" x14ac:dyDescent="0.25">
      <c r="A20" s="13" t="s">
        <v>95</v>
      </c>
      <c r="B20" s="9" t="s">
        <v>2</v>
      </c>
      <c r="C20" s="7">
        <f>ROUND(IF(C9&lt;0.25,0.6,IF(C9&gt;1,0.8,0.27*(C9+2))),3)</f>
        <v>0.8</v>
      </c>
      <c r="D20" s="2"/>
      <c r="E20" s="2"/>
      <c r="F20" s="2"/>
      <c r="G20" s="2"/>
      <c r="H20" s="2"/>
      <c r="I20" s="2"/>
      <c r="J20" s="2"/>
      <c r="K20" s="2"/>
      <c r="L20" s="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H20" s="4">
        <v>18</v>
      </c>
      <c r="AI20" s="4" t="s">
        <v>50</v>
      </c>
      <c r="AJ20" s="4">
        <v>100</v>
      </c>
      <c r="AK20" s="4">
        <v>0.61299999999999999</v>
      </c>
    </row>
    <row r="21" spans="1:37" x14ac:dyDescent="0.25">
      <c r="A21" s="13" t="s">
        <v>96</v>
      </c>
      <c r="B21" s="9" t="s">
        <v>2</v>
      </c>
      <c r="C21" s="7">
        <f>ROUND(IF(C9&lt;0.25,-0.3,IF(C9&gt;1,-0.5,-0.27*(C9+0.88))),3)</f>
        <v>-0.5</v>
      </c>
      <c r="D21" s="2"/>
      <c r="E21" s="2"/>
      <c r="F21" s="2"/>
      <c r="G21" s="2"/>
      <c r="H21" s="2"/>
      <c r="I21" s="2"/>
      <c r="J21" s="2"/>
      <c r="K21" s="2"/>
      <c r="L21" s="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H21" s="4">
        <v>19</v>
      </c>
      <c r="AI21" s="4" t="s">
        <v>51</v>
      </c>
      <c r="AJ21" s="4">
        <v>90</v>
      </c>
      <c r="AK21" s="4">
        <v>0.496</v>
      </c>
    </row>
    <row r="22" spans="1:37" x14ac:dyDescent="0.25">
      <c r="A22" s="13" t="s">
        <v>97</v>
      </c>
      <c r="B22" s="9" t="s">
        <v>2</v>
      </c>
      <c r="C22" s="7">
        <v>-0.7</v>
      </c>
      <c r="D22" s="2"/>
      <c r="E22" s="2"/>
      <c r="F22" s="2"/>
      <c r="G22" s="2"/>
      <c r="H22" s="2"/>
      <c r="I22" s="2"/>
      <c r="J22" s="2"/>
      <c r="K22" s="2"/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H22" s="4">
        <v>20</v>
      </c>
      <c r="AI22" s="4" t="s">
        <v>52</v>
      </c>
      <c r="AJ22" s="4">
        <v>100</v>
      </c>
      <c r="AK22" s="4">
        <v>0.61299999999999999</v>
      </c>
    </row>
    <row r="23" spans="1:37" x14ac:dyDescent="0.25">
      <c r="A23" s="13" t="s">
        <v>104</v>
      </c>
      <c r="B23" s="9" t="s">
        <v>2</v>
      </c>
      <c r="C23" s="7">
        <v>-1</v>
      </c>
      <c r="D23" s="2"/>
      <c r="E23" s="2"/>
      <c r="F23" s="2"/>
      <c r="G23" s="2"/>
      <c r="H23" s="2"/>
      <c r="I23" s="2"/>
      <c r="J23" s="2"/>
      <c r="K23" s="2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H23" s="4">
        <v>21</v>
      </c>
      <c r="AI23" s="4" t="s">
        <v>53</v>
      </c>
      <c r="AJ23" s="4">
        <v>110</v>
      </c>
      <c r="AK23" s="4">
        <v>0.74099999999999999</v>
      </c>
    </row>
    <row r="24" spans="1:37" ht="15.75" thickBot="1" x14ac:dyDescent="0.3">
      <c r="A24" s="14" t="s">
        <v>25</v>
      </c>
      <c r="B24" s="15" t="s">
        <v>2</v>
      </c>
      <c r="C24" s="8">
        <f>IF(C6/C7&gt;1,0,-0.5)</f>
        <v>0</v>
      </c>
      <c r="D24" s="2"/>
      <c r="E24" s="2"/>
      <c r="F24" s="2"/>
      <c r="G24" s="2"/>
      <c r="H24" s="2"/>
      <c r="I24" s="2"/>
      <c r="J24" s="2"/>
      <c r="K24" s="2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H24" s="4">
        <v>22</v>
      </c>
      <c r="AI24" s="4" t="s">
        <v>54</v>
      </c>
      <c r="AJ24" s="4">
        <v>80</v>
      </c>
      <c r="AK24" s="4">
        <v>0.39200000000000002</v>
      </c>
    </row>
    <row r="25" spans="1:37" x14ac:dyDescent="0.25">
      <c r="A25" s="1"/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H25" s="4">
        <v>23</v>
      </c>
      <c r="AI25" s="4" t="s">
        <v>55</v>
      </c>
      <c r="AJ25" s="4">
        <v>100</v>
      </c>
      <c r="AK25" s="4">
        <v>0.61299999999999999</v>
      </c>
    </row>
    <row r="26" spans="1:37" ht="15.75" thickBot="1" x14ac:dyDescent="0.3">
      <c r="A26" s="1"/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H26" s="4">
        <v>24</v>
      </c>
      <c r="AI26" s="4" t="s">
        <v>56</v>
      </c>
      <c r="AJ26" s="4">
        <v>100</v>
      </c>
      <c r="AK26" s="4">
        <v>0.61299999999999999</v>
      </c>
    </row>
    <row r="27" spans="1:37" x14ac:dyDescent="0.25">
      <c r="A27" s="17" t="s">
        <v>29</v>
      </c>
      <c r="B27" s="20"/>
      <c r="C27" s="18"/>
      <c r="D27" s="3"/>
      <c r="E27" s="3"/>
      <c r="F27" s="17" t="s">
        <v>30</v>
      </c>
      <c r="G27" s="18"/>
      <c r="H27" s="3"/>
      <c r="I27" s="2"/>
      <c r="J27" s="2"/>
      <c r="K27" s="2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H27" s="4">
        <v>25</v>
      </c>
      <c r="AI27" s="4" t="s">
        <v>57</v>
      </c>
      <c r="AJ27" s="4">
        <v>110</v>
      </c>
      <c r="AK27" s="4">
        <v>0.74099999999999999</v>
      </c>
    </row>
    <row r="28" spans="1:37" x14ac:dyDescent="0.25">
      <c r="A28" s="13" t="s">
        <v>99</v>
      </c>
      <c r="B28" s="9" t="s">
        <v>11</v>
      </c>
      <c r="C28" s="9">
        <f>ROUND(C3*C4*C5*C12*C20,3)</f>
        <v>1.1599999999999999</v>
      </c>
      <c r="D28" s="3"/>
      <c r="E28" s="3"/>
      <c r="F28" s="9" t="s">
        <v>17</v>
      </c>
      <c r="G28" s="9">
        <f>C28*12*C8</f>
        <v>278.39999999999998</v>
      </c>
      <c r="H28" s="3"/>
      <c r="I28" s="2"/>
      <c r="J28" s="2"/>
      <c r="K28" s="2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H28" s="4">
        <v>26</v>
      </c>
      <c r="AI28" s="4" t="s">
        <v>58</v>
      </c>
      <c r="AJ28" s="4">
        <v>100</v>
      </c>
      <c r="AK28" s="4">
        <v>0.61299999999999999</v>
      </c>
    </row>
    <row r="29" spans="1:37" x14ac:dyDescent="0.25">
      <c r="A29" s="13" t="s">
        <v>98</v>
      </c>
      <c r="B29" s="9" t="s">
        <v>12</v>
      </c>
      <c r="C29" s="9">
        <f>ROUND(C3*C4*C5*C13*C20,3)</f>
        <v>1.556</v>
      </c>
      <c r="D29" s="3"/>
      <c r="E29" s="3"/>
      <c r="F29" s="9" t="s">
        <v>18</v>
      </c>
      <c r="G29" s="9">
        <f>C29*C8*(C6-12)</f>
        <v>622.4</v>
      </c>
      <c r="H29" s="3"/>
      <c r="I29" s="2"/>
      <c r="J29" s="2"/>
      <c r="K29" s="2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H29" s="4">
        <v>27</v>
      </c>
      <c r="AI29" s="4" t="s">
        <v>59</v>
      </c>
      <c r="AJ29" s="4">
        <v>90</v>
      </c>
      <c r="AK29" s="4">
        <v>0.496</v>
      </c>
    </row>
    <row r="30" spans="1:37" x14ac:dyDescent="0.25">
      <c r="A30" s="13" t="s">
        <v>100</v>
      </c>
      <c r="B30" s="9" t="s">
        <v>13</v>
      </c>
      <c r="C30" s="9">
        <f>ROUND(C3*C4*C5*C14*C21,3)</f>
        <v>-0.79</v>
      </c>
      <c r="D30" s="3"/>
      <c r="E30" s="3"/>
      <c r="F30" s="9" t="s">
        <v>19</v>
      </c>
      <c r="G30" s="9">
        <f>C30*C8*C6</f>
        <v>-505.6</v>
      </c>
      <c r="H30" s="3"/>
      <c r="I30" s="2"/>
      <c r="J30" s="2"/>
      <c r="K30" s="2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H30" s="4">
        <v>28</v>
      </c>
      <c r="AI30" s="4" t="s">
        <v>60</v>
      </c>
      <c r="AJ30" s="4">
        <v>80</v>
      </c>
      <c r="AK30" s="4">
        <v>0.39200000000000002</v>
      </c>
    </row>
    <row r="31" spans="1:37" x14ac:dyDescent="0.25">
      <c r="A31" s="13" t="s">
        <v>101</v>
      </c>
      <c r="B31" s="9" t="s">
        <v>14</v>
      </c>
      <c r="C31" s="9">
        <f>ROUND(C3*C4*C5*C15*C22,3)</f>
        <v>-1.3620000000000001</v>
      </c>
      <c r="D31" s="3"/>
      <c r="E31" s="3"/>
      <c r="F31" s="9" t="s">
        <v>20</v>
      </c>
      <c r="G31" s="9">
        <f>C31*C7*C6</f>
        <v>-653.76</v>
      </c>
      <c r="H31" s="3"/>
      <c r="I31" s="2"/>
      <c r="J31" s="2"/>
      <c r="K31" s="2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H31" s="4">
        <v>29</v>
      </c>
      <c r="AI31" s="4" t="s">
        <v>61</v>
      </c>
      <c r="AJ31" s="4">
        <v>90</v>
      </c>
      <c r="AK31" s="4">
        <v>0.496</v>
      </c>
    </row>
    <row r="32" spans="1:37" x14ac:dyDescent="0.25">
      <c r="A32" s="13" t="s">
        <v>31</v>
      </c>
      <c r="B32" s="9" t="s">
        <v>15</v>
      </c>
      <c r="C32" s="9">
        <f>ROUND(C3*C4*C5*C16*C23,3)</f>
        <v>-1.946</v>
      </c>
      <c r="D32" s="3"/>
      <c r="E32" s="3"/>
      <c r="F32" s="9" t="s">
        <v>21</v>
      </c>
      <c r="G32" s="9">
        <f>IF(C6/C7&gt;1,C32*C8*C7,C32*C8*C6)</f>
        <v>-583.80000000000007</v>
      </c>
      <c r="H32" s="3"/>
      <c r="I32" s="2"/>
      <c r="J32" s="2"/>
      <c r="K32" s="2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H32" s="4">
        <v>30</v>
      </c>
      <c r="AI32" s="4" t="s">
        <v>62</v>
      </c>
      <c r="AJ32" s="4">
        <v>110</v>
      </c>
      <c r="AK32" s="4">
        <v>0.74099999999999999</v>
      </c>
    </row>
    <row r="33" spans="1:37" ht="15.75" thickBot="1" x14ac:dyDescent="0.3">
      <c r="A33" s="14" t="s">
        <v>32</v>
      </c>
      <c r="B33" s="9" t="s">
        <v>16</v>
      </c>
      <c r="C33" s="9">
        <f>ROUND(C3*C4*C5*C16*C24,3)</f>
        <v>0</v>
      </c>
      <c r="D33" s="3"/>
      <c r="E33" s="3"/>
      <c r="F33" s="9" t="s">
        <v>22</v>
      </c>
      <c r="G33" s="9">
        <f>C33*C8*(C7-C6)</f>
        <v>0</v>
      </c>
      <c r="H33" s="3"/>
      <c r="I33" s="2"/>
      <c r="J33" s="2"/>
      <c r="K33" s="2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H33" s="4">
        <v>31</v>
      </c>
      <c r="AI33" s="4" t="s">
        <v>63</v>
      </c>
      <c r="AJ33" s="4">
        <v>90</v>
      </c>
      <c r="AK33" s="4">
        <v>0.496</v>
      </c>
    </row>
    <row r="34" spans="1:37" x14ac:dyDescent="0.25">
      <c r="A34" s="1"/>
      <c r="B34" s="1"/>
      <c r="C34" s="1"/>
      <c r="D34" s="3"/>
      <c r="E34" s="3"/>
      <c r="F34" s="16" t="s">
        <v>91</v>
      </c>
      <c r="G34" s="10">
        <f>G28+G29+ABS(G30)</f>
        <v>1406.4</v>
      </c>
      <c r="H34" s="3"/>
      <c r="I34" s="2"/>
      <c r="J34" s="2"/>
      <c r="K34" s="2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H34" s="4">
        <v>32</v>
      </c>
      <c r="AI34" s="4" t="s">
        <v>64</v>
      </c>
      <c r="AJ34" s="4">
        <v>90</v>
      </c>
      <c r="AK34" s="4">
        <v>0.496</v>
      </c>
    </row>
    <row r="35" spans="1:37" x14ac:dyDescent="0.2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H35" s="4">
        <v>33</v>
      </c>
      <c r="AI35" s="4" t="s">
        <v>65</v>
      </c>
      <c r="AJ35" s="4">
        <v>120</v>
      </c>
      <c r="AK35" s="4">
        <v>0.88300000000000001</v>
      </c>
    </row>
    <row r="36" spans="1:37" x14ac:dyDescent="0.2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H36" s="4">
        <v>34</v>
      </c>
      <c r="AI36" s="4" t="s">
        <v>66</v>
      </c>
      <c r="AJ36" s="4">
        <v>130</v>
      </c>
      <c r="AK36" s="4">
        <v>1.036</v>
      </c>
    </row>
    <row r="37" spans="1:37" x14ac:dyDescent="0.2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AH37" s="4">
        <v>35</v>
      </c>
      <c r="AI37" s="4" t="s">
        <v>67</v>
      </c>
      <c r="AJ37" s="4">
        <v>80</v>
      </c>
      <c r="AK37" s="4">
        <v>0.39200000000000002</v>
      </c>
    </row>
    <row r="38" spans="1:37" x14ac:dyDescent="0.2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AH38" s="4">
        <v>36</v>
      </c>
      <c r="AI38" s="4" t="s">
        <v>68</v>
      </c>
      <c r="AJ38" s="4">
        <v>90</v>
      </c>
      <c r="AK38" s="4">
        <v>0.496</v>
      </c>
    </row>
    <row r="39" spans="1:37" x14ac:dyDescent="0.2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AH39" s="4">
        <v>37</v>
      </c>
      <c r="AI39" s="4" t="s">
        <v>69</v>
      </c>
      <c r="AJ39" s="4">
        <v>110</v>
      </c>
      <c r="AK39" s="4">
        <v>0.74099999999999999</v>
      </c>
    </row>
    <row r="40" spans="1:37" x14ac:dyDescent="0.2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AH40" s="4">
        <v>38</v>
      </c>
      <c r="AI40" s="4" t="s">
        <v>70</v>
      </c>
      <c r="AJ40" s="4">
        <v>100</v>
      </c>
      <c r="AK40" s="4">
        <v>0.61299999999999999</v>
      </c>
    </row>
    <row r="41" spans="1:37" x14ac:dyDescent="0.2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AH41" s="4">
        <v>39</v>
      </c>
      <c r="AI41" s="4" t="s">
        <v>71</v>
      </c>
      <c r="AJ41" s="4">
        <v>80</v>
      </c>
      <c r="AK41" s="4">
        <v>0.39200000000000002</v>
      </c>
    </row>
    <row r="42" spans="1:37" x14ac:dyDescent="0.2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AH42" s="4">
        <v>40</v>
      </c>
      <c r="AI42" s="4" t="s">
        <v>72</v>
      </c>
      <c r="AJ42" s="4">
        <v>90</v>
      </c>
      <c r="AK42" s="4">
        <v>0.496</v>
      </c>
    </row>
    <row r="43" spans="1:37" x14ac:dyDescent="0.2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AH43" s="4">
        <v>41</v>
      </c>
      <c r="AI43" s="4" t="s">
        <v>73</v>
      </c>
      <c r="AJ43" s="4">
        <v>80</v>
      </c>
      <c r="AK43" s="4">
        <v>0.39200000000000002</v>
      </c>
    </row>
    <row r="44" spans="1:37" x14ac:dyDescent="0.2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AH44" s="4">
        <v>42</v>
      </c>
      <c r="AI44" s="4" t="s">
        <v>74</v>
      </c>
      <c r="AJ44" s="4">
        <v>80</v>
      </c>
      <c r="AK44" s="4">
        <v>0.39200000000000002</v>
      </c>
    </row>
    <row r="45" spans="1:37" x14ac:dyDescent="0.2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AH45" s="4">
        <v>43</v>
      </c>
      <c r="AI45" s="4" t="s">
        <v>75</v>
      </c>
      <c r="AJ45" s="4">
        <v>80</v>
      </c>
      <c r="AK45" s="4">
        <v>0.39200000000000002</v>
      </c>
    </row>
    <row r="46" spans="1:37" x14ac:dyDescent="0.2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AH46" s="4">
        <v>44</v>
      </c>
      <c r="AI46" s="4" t="s">
        <v>76</v>
      </c>
      <c r="AJ46" s="4">
        <v>90</v>
      </c>
      <c r="AK46" s="4">
        <v>0.496</v>
      </c>
    </row>
    <row r="47" spans="1:37" x14ac:dyDescent="0.2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AH47" s="4">
        <v>45</v>
      </c>
      <c r="AI47" s="4" t="s">
        <v>77</v>
      </c>
      <c r="AJ47" s="4">
        <v>90</v>
      </c>
      <c r="AK47" s="4">
        <v>0.496</v>
      </c>
    </row>
    <row r="48" spans="1:37" x14ac:dyDescent="0.2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AH48" s="4">
        <v>46</v>
      </c>
      <c r="AI48" s="4" t="s">
        <v>78</v>
      </c>
      <c r="AJ48" s="4">
        <v>90</v>
      </c>
      <c r="AK48" s="4">
        <v>0.496</v>
      </c>
    </row>
    <row r="49" spans="1:37" x14ac:dyDescent="0.2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AH49" s="4">
        <v>47</v>
      </c>
      <c r="AI49" s="4" t="s">
        <v>79</v>
      </c>
      <c r="AJ49" s="4">
        <v>100</v>
      </c>
      <c r="AK49" s="4">
        <v>0.61299999999999999</v>
      </c>
    </row>
    <row r="50" spans="1:37" x14ac:dyDescent="0.25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AH50" s="4">
        <v>48</v>
      </c>
      <c r="AI50" s="4" t="s">
        <v>80</v>
      </c>
      <c r="AJ50" s="4">
        <v>90</v>
      </c>
      <c r="AK50" s="4">
        <v>0.496</v>
      </c>
    </row>
    <row r="51" spans="1:37" x14ac:dyDescent="0.25">
      <c r="A51" s="1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H51" s="4">
        <v>49</v>
      </c>
      <c r="AI51" s="4" t="s">
        <v>81</v>
      </c>
      <c r="AJ51" s="4">
        <v>100</v>
      </c>
      <c r="AK51" s="4">
        <v>0.61299999999999999</v>
      </c>
    </row>
    <row r="52" spans="1:37" x14ac:dyDescent="0.25">
      <c r="A52" s="1"/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AH52" s="4">
        <v>50</v>
      </c>
      <c r="AI52" s="4" t="s">
        <v>24</v>
      </c>
      <c r="AJ52" s="4">
        <v>130</v>
      </c>
      <c r="AK52" s="4">
        <v>1.036</v>
      </c>
    </row>
    <row r="53" spans="1:37" x14ac:dyDescent="0.25">
      <c r="A53" s="1"/>
      <c r="B53" s="1"/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AH53" s="4">
        <v>51</v>
      </c>
      <c r="AI53" s="4" t="s">
        <v>82</v>
      </c>
      <c r="AJ53" s="4">
        <v>90</v>
      </c>
      <c r="AK53" s="4">
        <v>0.496</v>
      </c>
    </row>
    <row r="54" spans="1:37" x14ac:dyDescent="0.25">
      <c r="A54" s="1"/>
      <c r="B54" s="1"/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AH54" s="4">
        <v>52</v>
      </c>
      <c r="AI54" s="4" t="s">
        <v>83</v>
      </c>
      <c r="AJ54" s="4">
        <v>80</v>
      </c>
      <c r="AK54" s="4">
        <v>0.39200000000000002</v>
      </c>
    </row>
    <row r="55" spans="1:37" x14ac:dyDescent="0.25">
      <c r="A55" s="1"/>
      <c r="B55" s="1"/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AH55" s="4">
        <v>53</v>
      </c>
      <c r="AI55" s="4" t="s">
        <v>84</v>
      </c>
      <c r="AJ55" s="4">
        <v>110</v>
      </c>
      <c r="AK55" s="4">
        <v>0.74099999999999999</v>
      </c>
    </row>
    <row r="56" spans="1:37" x14ac:dyDescent="0.25">
      <c r="AH56" s="4">
        <v>54</v>
      </c>
      <c r="AI56" s="4" t="s">
        <v>85</v>
      </c>
      <c r="AJ56" s="4">
        <v>90</v>
      </c>
      <c r="AK56" s="4">
        <v>0.496</v>
      </c>
    </row>
    <row r="57" spans="1:37" x14ac:dyDescent="0.25">
      <c r="AH57" s="4">
        <v>55</v>
      </c>
      <c r="AI57" s="4" t="s">
        <v>86</v>
      </c>
      <c r="AJ57" s="4">
        <v>130</v>
      </c>
      <c r="AK57" s="4">
        <v>1.036</v>
      </c>
    </row>
    <row r="58" spans="1:37" x14ac:dyDescent="0.25">
      <c r="AH58" s="4">
        <v>56</v>
      </c>
      <c r="AI58" s="4" t="s">
        <v>87</v>
      </c>
      <c r="AJ58" s="4">
        <v>90</v>
      </c>
      <c r="AK58" s="4">
        <v>0.496</v>
      </c>
    </row>
    <row r="59" spans="1:37" x14ac:dyDescent="0.25">
      <c r="AH59" s="4">
        <v>57</v>
      </c>
      <c r="AI59" s="4" t="s">
        <v>88</v>
      </c>
      <c r="AJ59" s="4">
        <v>100</v>
      </c>
      <c r="AK59" s="4">
        <v>0.61299999999999999</v>
      </c>
    </row>
    <row r="60" spans="1:37" x14ac:dyDescent="0.25">
      <c r="AH60" s="4">
        <v>58</v>
      </c>
      <c r="AI60" s="4" t="s">
        <v>89</v>
      </c>
      <c r="AJ60" s="4">
        <v>110</v>
      </c>
      <c r="AK60" s="4">
        <v>0.74099999999999999</v>
      </c>
    </row>
  </sheetData>
  <sheetProtection password="CD6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F27:G27"/>
    <mergeCell ref="A2:B2"/>
    <mergeCell ref="A11:C11"/>
    <mergeCell ref="A12:A13"/>
    <mergeCell ref="A19:C19"/>
    <mergeCell ref="A27:C27"/>
  </mergeCells>
  <dataValidations count="1">
    <dataValidation type="list" allowBlank="1" showInputMessage="1" showErrorMessage="1" sqref="C2">
      <formula1>$AI$3:$AI$60</formula1>
    </dataValidation>
  </dataValidations>
  <pageMargins left="0.7" right="0.7" top="0.75" bottom="0.75" header="0.3" footer="0.3"/>
  <pageSetup paperSize="9" scale="9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X100"/>
  <sheetViews>
    <sheetView topLeftCell="F86" workbookViewId="0">
      <selection activeCell="V103" sqref="V103:V104"/>
    </sheetView>
  </sheetViews>
  <sheetFormatPr defaultRowHeight="15" x14ac:dyDescent="0.25"/>
  <sheetData>
    <row r="100" spans="24:24" x14ac:dyDescent="0.25">
      <c r="X100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s.m.s.mousavi</dc:title>
  <dc:subject>WIND</dc:subject>
  <dc:creator/>
  <cp:lastModifiedBy/>
  <dcterms:created xsi:type="dcterms:W3CDTF">2006-09-16T00:00:00Z</dcterms:created>
  <dcterms:modified xsi:type="dcterms:W3CDTF">2017-03-18T10:17:49Z</dcterms:modified>
</cp:coreProperties>
</file>